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tente\Desktop\Indennita nuovo contratto\"/>
    </mc:Choice>
  </mc:AlternateContent>
  <xr:revisionPtr revIDLastSave="0" documentId="8_{D05F26B3-4CD9-4407-87C7-D2B110EEC0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fe per 35 ore settimanali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1" l="1"/>
  <c r="C56" i="1"/>
  <c r="E38" i="1"/>
  <c r="F38" i="1"/>
  <c r="C8" i="1"/>
  <c r="G8" i="1"/>
  <c r="H8" i="1"/>
  <c r="I8" i="1"/>
  <c r="C20" i="1"/>
  <c r="E20" i="1"/>
  <c r="C13" i="1"/>
  <c r="G13" i="1"/>
  <c r="H13" i="1"/>
  <c r="I13" i="1"/>
  <c r="C9" i="1"/>
  <c r="B27" i="1"/>
  <c r="E27" i="1"/>
  <c r="C10" i="1"/>
  <c r="G10" i="1"/>
  <c r="H10" i="1"/>
  <c r="I10" i="1"/>
  <c r="C11" i="1"/>
  <c r="E11" i="1"/>
  <c r="C12" i="1"/>
  <c r="G12" i="1"/>
  <c r="H12" i="1"/>
  <c r="I12" i="1"/>
  <c r="C14" i="1"/>
  <c r="E14" i="1"/>
  <c r="C15" i="1"/>
  <c r="B33" i="1"/>
  <c r="E33" i="1"/>
  <c r="C16" i="1"/>
  <c r="G16" i="1"/>
  <c r="H16" i="1"/>
  <c r="I16" i="1"/>
  <c r="C17" i="1"/>
  <c r="B35" i="1"/>
  <c r="E35" i="1"/>
  <c r="C18" i="1"/>
  <c r="G18" i="1"/>
  <c r="H18" i="1"/>
  <c r="I18" i="1"/>
  <c r="C19" i="1"/>
  <c r="E19" i="1"/>
  <c r="E15" i="1"/>
  <c r="D56" i="1"/>
  <c r="E8" i="1"/>
  <c r="B28" i="1"/>
  <c r="E28" i="1"/>
  <c r="E10" i="1"/>
  <c r="B29" i="1"/>
  <c r="E29" i="1"/>
  <c r="E13" i="1"/>
  <c r="B30" i="1"/>
  <c r="E30" i="1"/>
  <c r="G38" i="1"/>
  <c r="H38" i="1"/>
  <c r="I38" i="1"/>
  <c r="E17" i="1"/>
  <c r="E12" i="1"/>
  <c r="B32" i="1"/>
  <c r="E32" i="1"/>
  <c r="G14" i="1"/>
  <c r="H14" i="1"/>
  <c r="I14" i="1"/>
  <c r="G17" i="1"/>
  <c r="H17" i="1"/>
  <c r="I17" i="1"/>
  <c r="F56" i="1"/>
  <c r="E56" i="1"/>
  <c r="G56" i="1"/>
  <c r="B37" i="1"/>
  <c r="E37" i="1"/>
  <c r="G19" i="1"/>
  <c r="H19" i="1"/>
  <c r="I19" i="1"/>
  <c r="E18" i="1"/>
  <c r="B36" i="1"/>
  <c r="E36" i="1"/>
  <c r="B53" i="1"/>
  <c r="F35" i="1"/>
  <c r="E16" i="1"/>
  <c r="B34" i="1"/>
  <c r="E34" i="1"/>
  <c r="B51" i="1"/>
  <c r="F33" i="1"/>
  <c r="G15" i="1"/>
  <c r="H15" i="1"/>
  <c r="I15" i="1"/>
  <c r="B50" i="1"/>
  <c r="F32" i="1"/>
  <c r="F30" i="1"/>
  <c r="B48" i="1"/>
  <c r="B47" i="1"/>
  <c r="F29" i="1"/>
  <c r="G11" i="1"/>
  <c r="H11" i="1"/>
  <c r="I11" i="1"/>
  <c r="F28" i="1"/>
  <c r="B46" i="1"/>
  <c r="B45" i="1"/>
  <c r="F27" i="1"/>
  <c r="E9" i="1"/>
  <c r="G9" i="1"/>
  <c r="H9" i="1"/>
  <c r="I9" i="1"/>
  <c r="B26" i="1"/>
  <c r="E26" i="1"/>
  <c r="B55" i="1"/>
  <c r="F37" i="1"/>
  <c r="B54" i="1"/>
  <c r="F36" i="1"/>
  <c r="G35" i="1"/>
  <c r="I35" i="1"/>
  <c r="H35" i="1"/>
  <c r="D53" i="1"/>
  <c r="C53" i="1"/>
  <c r="F34" i="1"/>
  <c r="B52" i="1"/>
  <c r="C51" i="1"/>
  <c r="D51" i="1"/>
  <c r="G33" i="1"/>
  <c r="H33" i="1"/>
  <c r="I33" i="1"/>
  <c r="D50" i="1"/>
  <c r="C50" i="1"/>
  <c r="G32" i="1"/>
  <c r="I32" i="1"/>
  <c r="H32" i="1"/>
  <c r="G30" i="1"/>
  <c r="H30" i="1"/>
  <c r="I30" i="1"/>
  <c r="D48" i="1"/>
  <c r="C48" i="1"/>
  <c r="C47" i="1"/>
  <c r="D47" i="1"/>
  <c r="H29" i="1"/>
  <c r="I29" i="1"/>
  <c r="G29" i="1"/>
  <c r="D46" i="1"/>
  <c r="C46" i="1"/>
  <c r="I28" i="1"/>
  <c r="G28" i="1"/>
  <c r="H28" i="1"/>
  <c r="H27" i="1"/>
  <c r="G27" i="1"/>
  <c r="I27" i="1"/>
  <c r="C45" i="1"/>
  <c r="D45" i="1"/>
  <c r="B44" i="1"/>
  <c r="F26" i="1"/>
  <c r="C55" i="1"/>
  <c r="D55" i="1"/>
  <c r="H37" i="1"/>
  <c r="G37" i="1"/>
  <c r="I37" i="1"/>
  <c r="H36" i="1"/>
  <c r="G36" i="1"/>
  <c r="I36" i="1"/>
  <c r="C54" i="1"/>
  <c r="D54" i="1"/>
  <c r="E53" i="1"/>
  <c r="F53" i="1"/>
  <c r="G53" i="1"/>
  <c r="D52" i="1"/>
  <c r="C52" i="1"/>
  <c r="H34" i="1"/>
  <c r="I34" i="1"/>
  <c r="G34" i="1"/>
  <c r="F51" i="1"/>
  <c r="G51" i="1"/>
  <c r="E51" i="1"/>
  <c r="F50" i="1"/>
  <c r="G50" i="1"/>
  <c r="E50" i="1"/>
  <c r="F48" i="1"/>
  <c r="G48" i="1"/>
  <c r="E48" i="1"/>
  <c r="F47" i="1"/>
  <c r="G47" i="1"/>
  <c r="E47" i="1"/>
  <c r="G46" i="1"/>
  <c r="F46" i="1"/>
  <c r="E46" i="1"/>
  <c r="F45" i="1"/>
  <c r="E45" i="1"/>
  <c r="G45" i="1"/>
  <c r="I26" i="1"/>
  <c r="G26" i="1"/>
  <c r="H26" i="1"/>
  <c r="C44" i="1"/>
  <c r="D44" i="1"/>
  <c r="E55" i="1"/>
  <c r="F55" i="1"/>
  <c r="G55" i="1"/>
  <c r="F54" i="1"/>
  <c r="G54" i="1"/>
  <c r="E54" i="1"/>
  <c r="E52" i="1"/>
  <c r="G52" i="1"/>
  <c r="F52" i="1"/>
  <c r="G44" i="1"/>
  <c r="F44" i="1"/>
  <c r="E44" i="1"/>
  <c r="B31" i="1"/>
  <c r="E31" i="1"/>
  <c r="G20" i="1"/>
  <c r="H20" i="1"/>
  <c r="I20" i="1"/>
  <c r="B49" i="1"/>
  <c r="F31" i="1"/>
  <c r="I31" i="1"/>
  <c r="G31" i="1"/>
  <c r="H31" i="1"/>
  <c r="C49" i="1"/>
  <c r="D49" i="1"/>
  <c r="G49" i="1"/>
  <c r="F49" i="1"/>
  <c r="E49" i="1"/>
</calcChain>
</file>

<file path=xl/sharedStrings.xml><?xml version="1.0" encoding="utf-8"?>
<sst xmlns="http://schemas.openxmlformats.org/spreadsheetml/2006/main" count="121" uniqueCount="69">
  <si>
    <t>CALCOLO DELLO STIPENDIO</t>
  </si>
  <si>
    <t>MAGGIORAZIONI PER MANCATO</t>
  </si>
  <si>
    <t xml:space="preserve"> </t>
  </si>
  <si>
    <t>RIPOSO SETTIMANALE</t>
  </si>
  <si>
    <t xml:space="preserve">trattamento </t>
  </si>
  <si>
    <t>tabellare mensile</t>
  </si>
  <si>
    <t>INDENNITA'</t>
  </si>
  <si>
    <t>QUOTA MENSILE</t>
  </si>
  <si>
    <t>retribuzione oraria</t>
  </si>
  <si>
    <t>compenso aggiuntivo orario per</t>
  </si>
  <si>
    <t>compenso aggiuntivo 6 ore</t>
  </si>
  <si>
    <t>tabellare</t>
  </si>
  <si>
    <t xml:space="preserve">retribuzione base </t>
  </si>
  <si>
    <t>di VIGILANZA</t>
  </si>
  <si>
    <t>VIRTUALE DI</t>
  </si>
  <si>
    <t>di lavoro</t>
  </si>
  <si>
    <t>lavoro senza riposo settimanale</t>
  </si>
  <si>
    <t>categoria</t>
  </si>
  <si>
    <t>mensile ART. 10/2°lett b)</t>
  </si>
  <si>
    <t xml:space="preserve">TREDICESIMA </t>
  </si>
  <si>
    <t>ART. 10/2°lett b) /151,66</t>
  </si>
  <si>
    <t>ART. 10/2°lett b) + 50%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</si>
  <si>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</si>
  <si>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</si>
  <si>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</si>
  <si>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</si>
  <si>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</si>
  <si>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</si>
  <si>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</si>
  <si>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</si>
  <si>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</si>
  <si>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</si>
  <si>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D6</t>
  </si>
  <si>
    <t>Calcolo dell'indennità di turno</t>
  </si>
  <si>
    <t>indennità orarie per il turno</t>
  </si>
  <si>
    <t>Retribuzione individ. mens.</t>
  </si>
  <si>
    <t>retribuzione di posizione</t>
  </si>
  <si>
    <t>retribuzione individuale</t>
  </si>
  <si>
    <t>maggiorazione per</t>
  </si>
  <si>
    <t>mensile</t>
  </si>
  <si>
    <t>assegni non riassorbibili</t>
  </si>
  <si>
    <t>mensile ART. 10/2°lett c)</t>
  </si>
  <si>
    <t>il turno diurno</t>
  </si>
  <si>
    <t>turno festivo o notturno</t>
  </si>
  <si>
    <t>turno festivo-notturno</t>
  </si>
  <si>
    <t>ART. 10/2°lett c) /151,66</t>
  </si>
  <si>
    <t>ART. 10/2°lett c) + 10%</t>
  </si>
  <si>
    <t>ART. 10/2°lett c) + 30%</t>
  </si>
  <si>
    <t>ART. 10/2°lett c) + 50%</t>
  </si>
  <si>
    <t>Calcolo dello straordinario</t>
  </si>
  <si>
    <t>CORRISPETTIVI PER LE ORE STRAORDINARIE</t>
  </si>
  <si>
    <t>rateo tredicesima</t>
  </si>
  <si>
    <t>corrispettivo orario</t>
  </si>
  <si>
    <t>per lo straord. diurno</t>
  </si>
  <si>
    <t>stra. festivo e nott.</t>
  </si>
  <si>
    <t>stra. festivo-nott.</t>
  </si>
  <si>
    <t>X</t>
  </si>
  <si>
    <t>Y</t>
  </si>
  <si>
    <t>magg. 15%</t>
  </si>
  <si>
    <t>magg. 30%</t>
  </si>
  <si>
    <t>magg. 50%</t>
  </si>
  <si>
    <t>C6</t>
  </si>
  <si>
    <t>D7</t>
  </si>
  <si>
    <t>comparto</t>
  </si>
  <si>
    <t>(X ) /151,66</t>
  </si>
  <si>
    <t>Articolo 10 c. 2 lettera c)</t>
  </si>
  <si>
    <t>Dal 01/01/2021</t>
  </si>
  <si>
    <t xml:space="preserve"> (35 ORE SETTIMANALI)</t>
  </si>
  <si>
    <t>2022 (35 ORE SETTIMANALI)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</si>
</sst>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_)"/>
    <numFmt numFmtId="165" formatCode="dd/mm/yy"/>
    <numFmt numFmtId="166" formatCode="[$€-410]\ #,##0.00;[Red]\-[$€-410]\ #,##0.00"/>
    <numFmt numFmtId="167" formatCode="_-[$€-2]\ * #,##0.00_-;\-[$€-2]\ * #,##0.00_-;_-[$€-2]\ * \-??_-"/>
    <numFmt numFmtId="168" formatCode="[$€-410]\ #,##0.00;\-[$€-410]\ #,##0.00"/>
    <numFmt numFmtId="169" formatCode="_-[$€-2]\ * #,##0.00000_-;\-[$€-2]\ * #,##0.00000_-;_-[$€-2]\ * \-??_-"/>
    <numFmt numFmtId="170" formatCode="&quot;L. &quot;#,##0;&quot;-L. &quot;#,##0"/>
  </numFmts>
  <fonts count="17" x14ac:knownFonts="1">
    <font>
      <sz val="10"/>
      <name val="Arial"/>
    </font>
    <font>
      <sz val="10"/>
      <color indexed="8"/>
      <name val="Courier New"/>
    </font>
    <font>
      <b/>
      <sz val="12"/>
      <color indexed="8"/>
      <name val="Arial"/>
      <family val="2"/>
    </font>
    <font>
      <sz val="10"/>
      <color indexed="8"/>
      <name val="Arial"/>
    </font>
    <font>
      <b/>
      <sz val="14"/>
      <color indexed="8"/>
      <name val="Arial"/>
      <family val="2"/>
    </font>
    <font>
      <b/>
      <sz val="12"/>
      <color indexed="8"/>
      <name val="MS Sans Serif"/>
      <family val="2"/>
    </font>
    <font>
      <sz val="14"/>
      <color indexed="8"/>
      <name val="Courier New"/>
    </font>
    <font>
      <b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14"/>
      <color indexed="8"/>
      <name val="Times New Roman"/>
      <family val="1"/>
    </font>
    <font>
      <sz val="12"/>
      <name val="Arial"/>
    </font>
    <font>
      <b/>
      <sz val="12"/>
      <name val="Arial"/>
      <family val="2"/>
    </font>
    <font>
      <b/>
      <sz val="14"/>
      <color indexed="17"/>
      <name val="MS Sans Serif"/>
      <family val="2"/>
    </font>
    <font>
      <b/>
      <sz val="14"/>
      <color indexed="8"/>
      <name val="Times New Roman"/>
      <family val="1"/>
    </font>
    <font>
      <b/>
      <sz val="14"/>
      <color indexed="10"/>
      <name val="MS Sans Serif"/>
      <family val="2"/>
    </font>
    <font>
      <sz val="12"/>
      <color indexed="8"/>
      <name val="Times New Roman"/>
      <family val="1"/>
    </font>
    <font>
      <b/>
      <sz val="12"/>
      <color indexed="8"/>
      <name val="MS Reference Sans Serif"/>
      <family val="2"/>
    </font>
  </fonts>
  <fills count="25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43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0"/>
        <bgColor indexed="27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51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5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5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164" fontId="5" fillId="0" borderId="0" xfId="0" applyNumberFormat="1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170" fontId="9" fillId="0" borderId="0" xfId="0" applyNumberFormat="1" applyFont="1"/>
    <xf numFmtId="164" fontId="9" fillId="0" borderId="0" xfId="0" applyNumberFormat="1" applyFont="1"/>
    <xf numFmtId="164" fontId="12" fillId="0" borderId="0" xfId="0" applyNumberFormat="1" applyFont="1"/>
    <xf numFmtId="164" fontId="8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70" fontId="9" fillId="5" borderId="0" xfId="0" applyNumberFormat="1" applyFont="1" applyFill="1"/>
    <xf numFmtId="164" fontId="14" fillId="0" borderId="0" xfId="0" applyNumberFormat="1" applyFont="1"/>
    <xf numFmtId="0" fontId="8" fillId="6" borderId="1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169" fontId="9" fillId="7" borderId="4" xfId="0" applyNumberFormat="1" applyFont="1" applyFill="1" applyBorder="1"/>
    <xf numFmtId="169" fontId="9" fillId="8" borderId="4" xfId="0" applyNumberFormat="1" applyFont="1" applyFill="1" applyBorder="1"/>
    <xf numFmtId="164" fontId="9" fillId="7" borderId="4" xfId="0" applyNumberFormat="1" applyFont="1" applyFill="1" applyBorder="1" applyAlignment="1">
      <alignment horizontal="center"/>
    </xf>
    <xf numFmtId="166" fontId="10" fillId="7" borderId="4" xfId="0" applyNumberFormat="1" applyFont="1" applyFill="1" applyBorder="1" applyAlignment="1">
      <alignment horizontal="center"/>
    </xf>
    <xf numFmtId="167" fontId="9" fillId="7" borderId="4" xfId="0" applyNumberFormat="1" applyFont="1" applyFill="1" applyBorder="1"/>
    <xf numFmtId="168" fontId="9" fillId="7" borderId="4" xfId="0" applyNumberFormat="1" applyFont="1" applyFill="1" applyBorder="1" applyAlignment="1">
      <alignment horizontal="center"/>
    </xf>
    <xf numFmtId="164" fontId="6" fillId="7" borderId="0" xfId="0" applyNumberFormat="1" applyFont="1" applyFill="1"/>
    <xf numFmtId="0" fontId="3" fillId="7" borderId="0" xfId="0" applyFont="1" applyFill="1"/>
    <xf numFmtId="164" fontId="9" fillId="9" borderId="4" xfId="0" applyNumberFormat="1" applyFont="1" applyFill="1" applyBorder="1" applyAlignment="1">
      <alignment horizontal="center"/>
    </xf>
    <xf numFmtId="166" fontId="10" fillId="9" borderId="4" xfId="0" applyNumberFormat="1" applyFont="1" applyFill="1" applyBorder="1" applyAlignment="1">
      <alignment horizontal="center"/>
    </xf>
    <xf numFmtId="167" fontId="9" fillId="9" borderId="4" xfId="0" applyNumberFormat="1" applyFont="1" applyFill="1" applyBorder="1"/>
    <xf numFmtId="169" fontId="9" fillId="10" borderId="4" xfId="0" applyNumberFormat="1" applyFont="1" applyFill="1" applyBorder="1"/>
    <xf numFmtId="169" fontId="9" fillId="11" borderId="4" xfId="0" applyNumberFormat="1" applyFont="1" applyFill="1" applyBorder="1"/>
    <xf numFmtId="167" fontId="9" fillId="11" borderId="4" xfId="0" applyNumberFormat="1" applyFont="1" applyFill="1" applyBorder="1"/>
    <xf numFmtId="164" fontId="9" fillId="7" borderId="5" xfId="0" applyNumberFormat="1" applyFont="1" applyFill="1" applyBorder="1" applyAlignment="1">
      <alignment horizontal="center"/>
    </xf>
    <xf numFmtId="166" fontId="11" fillId="7" borderId="5" xfId="0" applyNumberFormat="1" applyFont="1" applyFill="1" applyBorder="1" applyAlignment="1">
      <alignment horizontal="center"/>
    </xf>
    <xf numFmtId="167" fontId="9" fillId="7" borderId="5" xfId="0" applyNumberFormat="1" applyFont="1" applyFill="1" applyBorder="1"/>
    <xf numFmtId="169" fontId="9" fillId="10" borderId="5" xfId="0" applyNumberFormat="1" applyFont="1" applyFill="1" applyBorder="1"/>
    <xf numFmtId="169" fontId="9" fillId="7" borderId="5" xfId="0" applyNumberFormat="1" applyFont="1" applyFill="1" applyBorder="1"/>
    <xf numFmtId="164" fontId="9" fillId="12" borderId="4" xfId="0" applyNumberFormat="1" applyFont="1" applyFill="1" applyBorder="1" applyAlignment="1">
      <alignment horizontal="center"/>
    </xf>
    <xf numFmtId="166" fontId="11" fillId="12" borderId="4" xfId="0" applyNumberFormat="1" applyFont="1" applyFill="1" applyBorder="1" applyAlignment="1">
      <alignment horizontal="center"/>
    </xf>
    <xf numFmtId="167" fontId="9" fillId="12" borderId="4" xfId="0" applyNumberFormat="1" applyFont="1" applyFill="1" applyBorder="1"/>
    <xf numFmtId="167" fontId="9" fillId="13" borderId="4" xfId="0" applyNumberFormat="1" applyFont="1" applyFill="1" applyBorder="1"/>
    <xf numFmtId="167" fontId="9" fillId="14" borderId="4" xfId="0" applyNumberFormat="1" applyFont="1" applyFill="1" applyBorder="1"/>
    <xf numFmtId="169" fontId="9" fillId="13" borderId="4" xfId="0" applyNumberFormat="1" applyFont="1" applyFill="1" applyBorder="1"/>
    <xf numFmtId="169" fontId="9" fillId="15" borderId="4" xfId="0" applyNumberFormat="1" applyFont="1" applyFill="1" applyBorder="1"/>
    <xf numFmtId="167" fontId="9" fillId="15" borderId="4" xfId="0" applyNumberFormat="1" applyFont="1" applyFill="1" applyBorder="1"/>
    <xf numFmtId="164" fontId="9" fillId="14" borderId="4" xfId="0" applyNumberFormat="1" applyFont="1" applyFill="1" applyBorder="1" applyAlignment="1">
      <alignment horizontal="center"/>
    </xf>
    <xf numFmtId="166" fontId="10" fillId="14" borderId="4" xfId="0" applyNumberFormat="1" applyFont="1" applyFill="1" applyBorder="1" applyAlignment="1">
      <alignment horizontal="center"/>
    </xf>
    <xf numFmtId="169" fontId="9" fillId="14" borderId="4" xfId="0" applyNumberFormat="1" applyFont="1" applyFill="1" applyBorder="1"/>
    <xf numFmtId="166" fontId="11" fillId="14" borderId="4" xfId="0" applyNumberFormat="1" applyFont="1" applyFill="1" applyBorder="1" applyAlignment="1">
      <alignment horizontal="center"/>
    </xf>
    <xf numFmtId="164" fontId="9" fillId="14" borderId="1" xfId="0" applyNumberFormat="1" applyFont="1" applyFill="1" applyBorder="1" applyAlignment="1">
      <alignment horizontal="center"/>
    </xf>
    <xf numFmtId="166" fontId="11" fillId="14" borderId="1" xfId="0" applyNumberFormat="1" applyFont="1" applyFill="1" applyBorder="1" applyAlignment="1">
      <alignment horizontal="center"/>
    </xf>
    <xf numFmtId="167" fontId="9" fillId="14" borderId="1" xfId="0" applyNumberFormat="1" applyFont="1" applyFill="1" applyBorder="1"/>
    <xf numFmtId="169" fontId="9" fillId="13" borderId="1" xfId="0" applyNumberFormat="1" applyFont="1" applyFill="1" applyBorder="1"/>
    <xf numFmtId="169" fontId="9" fillId="14" borderId="1" xfId="0" applyNumberFormat="1" applyFont="1" applyFill="1" applyBorder="1"/>
    <xf numFmtId="167" fontId="9" fillId="7" borderId="4" xfId="0" applyNumberFormat="1" applyFont="1" applyFill="1" applyBorder="1" applyAlignment="1">
      <alignment horizontal="center"/>
    </xf>
    <xf numFmtId="167" fontId="9" fillId="16" borderId="4" xfId="0" applyNumberFormat="1" applyFont="1" applyFill="1" applyBorder="1"/>
    <xf numFmtId="167" fontId="9" fillId="16" borderId="4" xfId="0" applyNumberFormat="1" applyFont="1" applyFill="1" applyBorder="1" applyAlignment="1">
      <alignment horizontal="center"/>
    </xf>
    <xf numFmtId="167" fontId="9" fillId="7" borderId="5" xfId="0" applyNumberFormat="1" applyFont="1" applyFill="1" applyBorder="1" applyAlignment="1">
      <alignment horizontal="center"/>
    </xf>
    <xf numFmtId="167" fontId="9" fillId="17" borderId="4" xfId="0" applyNumberFormat="1" applyFont="1" applyFill="1" applyBorder="1" applyAlignment="1">
      <alignment horizontal="center"/>
    </xf>
    <xf numFmtId="167" fontId="9" fillId="18" borderId="4" xfId="0" applyNumberFormat="1" applyFont="1" applyFill="1" applyBorder="1"/>
    <xf numFmtId="167" fontId="9" fillId="17" borderId="4" xfId="0" applyNumberFormat="1" applyFont="1" applyFill="1" applyBorder="1"/>
    <xf numFmtId="169" fontId="9" fillId="18" borderId="4" xfId="0" applyNumberFormat="1" applyFont="1" applyFill="1" applyBorder="1"/>
    <xf numFmtId="169" fontId="9" fillId="19" borderId="4" xfId="0" applyNumberFormat="1" applyFont="1" applyFill="1" applyBorder="1"/>
    <xf numFmtId="167" fontId="9" fillId="18" borderId="4" xfId="0" applyNumberFormat="1" applyFont="1" applyFill="1" applyBorder="1" applyAlignment="1">
      <alignment horizontal="center"/>
    </xf>
    <xf numFmtId="167" fontId="9" fillId="18" borderId="1" xfId="0" applyNumberFormat="1" applyFont="1" applyFill="1" applyBorder="1" applyAlignment="1">
      <alignment horizontal="center"/>
    </xf>
    <xf numFmtId="164" fontId="15" fillId="7" borderId="4" xfId="0" applyNumberFormat="1" applyFont="1" applyFill="1" applyBorder="1" applyAlignment="1">
      <alignment horizontal="center"/>
    </xf>
    <xf numFmtId="167" fontId="15" fillId="7" borderId="4" xfId="0" applyNumberFormat="1" applyFont="1" applyFill="1" applyBorder="1" applyAlignment="1">
      <alignment horizontal="center"/>
    </xf>
    <xf numFmtId="167" fontId="15" fillId="7" borderId="4" xfId="0" applyNumberFormat="1" applyFont="1" applyFill="1" applyBorder="1"/>
    <xf numFmtId="169" fontId="15" fillId="7" borderId="4" xfId="0" applyNumberFormat="1" applyFont="1" applyFill="1" applyBorder="1"/>
    <xf numFmtId="164" fontId="1" fillId="7" borderId="0" xfId="0" applyNumberFormat="1" applyFont="1" applyFill="1"/>
    <xf numFmtId="0" fontId="0" fillId="7" borderId="0" xfId="0" applyFill="1"/>
    <xf numFmtId="167" fontId="15" fillId="20" borderId="4" xfId="0" applyNumberFormat="1" applyFont="1" applyFill="1" applyBorder="1"/>
    <xf numFmtId="169" fontId="15" fillId="21" borderId="4" xfId="0" applyNumberFormat="1" applyFont="1" applyFill="1" applyBorder="1"/>
    <xf numFmtId="164" fontId="15" fillId="20" borderId="4" xfId="0" applyNumberFormat="1" applyFont="1" applyFill="1" applyBorder="1" applyAlignment="1">
      <alignment horizontal="center"/>
    </xf>
    <xf numFmtId="167" fontId="15" fillId="7" borderId="5" xfId="0" applyNumberFormat="1" applyFont="1" applyFill="1" applyBorder="1" applyAlignment="1">
      <alignment horizontal="center"/>
    </xf>
    <xf numFmtId="167" fontId="15" fillId="7" borderId="5" xfId="0" applyNumberFormat="1" applyFont="1" applyFill="1" applyBorder="1"/>
    <xf numFmtId="169" fontId="15" fillId="7" borderId="5" xfId="0" applyNumberFormat="1" applyFont="1" applyFill="1" applyBorder="1"/>
    <xf numFmtId="164" fontId="15" fillId="22" borderId="4" xfId="0" applyNumberFormat="1" applyFont="1" applyFill="1" applyBorder="1" applyAlignment="1">
      <alignment horizontal="center"/>
    </xf>
    <xf numFmtId="167" fontId="15" fillId="22" borderId="4" xfId="0" applyNumberFormat="1" applyFont="1" applyFill="1" applyBorder="1"/>
    <xf numFmtId="169" fontId="15" fillId="23" borderId="4" xfId="0" applyNumberFormat="1" applyFont="1" applyFill="1" applyBorder="1"/>
    <xf numFmtId="169" fontId="15" fillId="24" borderId="4" xfId="0" applyNumberFormat="1" applyFont="1" applyFill="1" applyBorder="1"/>
    <xf numFmtId="164" fontId="15" fillId="23" borderId="4" xfId="0" applyNumberFormat="1" applyFont="1" applyFill="1" applyBorder="1" applyAlignment="1">
      <alignment horizontal="center"/>
    </xf>
    <xf numFmtId="167" fontId="15" fillId="23" borderId="4" xfId="0" applyNumberFormat="1" applyFont="1" applyFill="1" applyBorder="1"/>
    <xf numFmtId="164" fontId="15" fillId="23" borderId="1" xfId="0" applyNumberFormat="1" applyFont="1" applyFill="1" applyBorder="1" applyAlignment="1">
      <alignment horizontal="center"/>
    </xf>
    <xf numFmtId="167" fontId="15" fillId="23" borderId="1" xfId="0" applyNumberFormat="1" applyFont="1" applyFill="1" applyBorder="1"/>
    <xf numFmtId="169" fontId="15" fillId="23" borderId="1" xfId="0" applyNumberFormat="1" applyFont="1" applyFill="1" applyBorder="1"/>
    <xf numFmtId="170" fontId="9" fillId="16" borderId="0" xfId="0" applyNumberFormat="1" applyFont="1" applyFill="1"/>
    <xf numFmtId="164" fontId="5" fillId="0" borderId="0" xfId="0" applyNumberFormat="1" applyFont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164" fontId="16" fillId="3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5" fillId="4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66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718457</xdr:colOff>
      <xdr:row>0</xdr:row>
      <xdr:rowOff>142875</xdr:rowOff>
    </xdr:from>
    <xdr:to>
      <xdr:col>3</xdr:col>
      <xdr:colOff>52705</xdr:colOff>
      <xdr:row>1</xdr:row>
      <xdr:rowOff>875211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E1A885B9-9CC6-F66A-D10C-40C1F0D14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8100" y="142875"/>
          <a:ext cx="871855" cy="882015"/>
        </a:xfrm>
        <a:prstGeom prst="rect">
          <a:avLst/>
        </a:prstGeom>
      </xdr:spPr>
    </xdr:pic>
    <xdr:clientData/>
  </xdr:twoCellAnchor>
  <xdr:twoCellAnchor editAs="oneCell">
    <xdr:from>
      <xdr:col>2</xdr:col>
      <xdr:colOff>718457</xdr:colOff>
      <xdr:row>0</xdr:row>
      <xdr:rowOff>142875</xdr:rowOff>
    </xdr:from>
    <xdr:to>
      <xdr:col>3</xdr:col>
      <xdr:colOff>201386</xdr:colOff>
      <xdr:row>1</xdr:row>
      <xdr:rowOff>1015643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81B8BDE-4086-40CB-9F85-9A63013D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8100" y="142875"/>
          <a:ext cx="1020536" cy="1022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zoomScale="70" zoomScaleNormal="70" workbookViewId="0">
      <selection sqref="A1:G2"/>
    </sheetView>
  </sheetViews>
  <sheetFormatPr defaultColWidth="9.5703125" defaultRowHeight="12.75" x14ac:dyDescent="0.2"/>
  <cols>
    <col min="1" max="1" width="24.7109375" customWidth="1"/>
    <col min="2" max="2" width="22.140625" customWidth="1"/>
    <col min="3" max="3" width="23.140625" customWidth="1"/>
    <col min="4" max="4" width="20.140625" customWidth="1"/>
    <col min="5" max="5" width="22.7109375" customWidth="1"/>
    <col min="6" max="6" width="23.140625" customWidth="1"/>
    <col min="7" max="7" width="22.7109375" customWidth="1"/>
    <col min="8" max="9" width="26.28515625" customWidth="1"/>
    <col min="10" max="16384" width="9.5703125" style="85"/>
  </cols>
  <sheetData>
    <row r="1" spans="1:10" ht="12.6" customHeight="1" x14ac:dyDescent="0.2">
      <c r="A1" s="111" t="s">
        <v>2</v>
      </c>
      <c r="B1" s="112"/>
      <c r="C1" s="112"/>
      <c r="D1" s="112"/>
      <c r="E1" s="112"/>
      <c r="F1" s="112"/>
      <c r="G1" s="113"/>
      <c r="H1" s="85"/>
      <c r="I1" s="85"/>
    </row>
    <row r="2" spans="1:10" s="40" customFormat="1" ht="99" customHeight="1" thickBot="1" x14ac:dyDescent="0.3">
      <c r="A2" s="114"/>
      <c r="B2" s="115"/>
      <c r="C2" s="115"/>
      <c r="D2" s="115"/>
      <c r="E2" s="115"/>
      <c r="F2" s="115"/>
      <c r="G2" s="116"/>
      <c r="H2" s="104" t="s">
        <v>68</v>
      </c>
      <c r="I2" s="104"/>
    </row>
    <row r="3" spans="1:10" s="40" customFormat="1" ht="18" customHeight="1" x14ac:dyDescent="0.25">
      <c r="A3" s="107" t="s">
        <v>0</v>
      </c>
      <c r="B3" s="107"/>
      <c r="C3" s="107"/>
      <c r="D3" s="107"/>
      <c r="E3" s="107"/>
      <c r="F3" s="107"/>
      <c r="G3" s="108"/>
      <c r="H3" s="105" t="s">
        <v>1</v>
      </c>
      <c r="I3" s="105"/>
    </row>
    <row r="4" spans="1:10" s="40" customFormat="1" ht="18" customHeight="1" x14ac:dyDescent="0.3">
      <c r="A4" s="109" t="s">
        <v>67</v>
      </c>
      <c r="B4" s="109"/>
      <c r="C4" s="109"/>
      <c r="D4" s="109"/>
      <c r="E4" s="109"/>
      <c r="F4" s="109"/>
      <c r="G4" s="110"/>
      <c r="H4" s="106" t="s">
        <v>3</v>
      </c>
      <c r="I4" s="106"/>
      <c r="J4" s="39"/>
    </row>
    <row r="5" spans="1:10" s="40" customFormat="1" ht="18" customHeight="1" x14ac:dyDescent="0.3">
      <c r="A5" s="2" t="s">
        <v>2</v>
      </c>
      <c r="B5" s="3" t="s">
        <v>4</v>
      </c>
      <c r="C5" s="4" t="s">
        <v>5</v>
      </c>
      <c r="D5" s="3" t="s">
        <v>6</v>
      </c>
      <c r="E5" s="3" t="s">
        <v>7</v>
      </c>
      <c r="F5" s="3"/>
      <c r="G5" s="5" t="s">
        <v>8</v>
      </c>
      <c r="H5" s="6" t="s">
        <v>9</v>
      </c>
      <c r="I5" s="6" t="s">
        <v>10</v>
      </c>
      <c r="J5" s="39"/>
    </row>
    <row r="6" spans="1:10" s="40" customFormat="1" ht="18" customHeight="1" x14ac:dyDescent="0.3">
      <c r="A6" s="7" t="s">
        <v>2</v>
      </c>
      <c r="B6" s="8" t="s">
        <v>11</v>
      </c>
      <c r="C6" s="9" t="s">
        <v>12</v>
      </c>
      <c r="D6" s="8" t="s">
        <v>13</v>
      </c>
      <c r="E6" s="8" t="s">
        <v>14</v>
      </c>
      <c r="F6" s="8"/>
      <c r="G6" s="10" t="s">
        <v>15</v>
      </c>
      <c r="H6" s="11" t="s">
        <v>16</v>
      </c>
      <c r="I6" s="11" t="s">
        <v>16</v>
      </c>
      <c r="J6" s="39"/>
    </row>
    <row r="7" spans="1:10" s="40" customFormat="1" ht="18" customHeight="1" x14ac:dyDescent="0.3">
      <c r="A7" s="12" t="s">
        <v>17</v>
      </c>
      <c r="B7" s="13" t="s">
        <v>66</v>
      </c>
      <c r="C7" s="14" t="s">
        <v>18</v>
      </c>
      <c r="D7" s="15" t="s">
        <v>2</v>
      </c>
      <c r="E7" s="15" t="s">
        <v>19</v>
      </c>
      <c r="F7" s="15"/>
      <c r="G7" s="10" t="s">
        <v>20</v>
      </c>
      <c r="H7" s="11" t="s">
        <v>21</v>
      </c>
      <c r="I7" s="11" t="s">
        <v>21</v>
      </c>
      <c r="J7" s="39"/>
    </row>
    <row r="8" spans="1:10" s="40" customFormat="1" ht="18" customHeight="1" x14ac:dyDescent="0.3">
      <c r="A8" s="35" t="s">
        <v>22</v>
      </c>
      <c r="B8" s="36">
        <v>21392.87</v>
      </c>
      <c r="C8" s="37">
        <f t="shared" ref="C8:C20" si="0">B8/12</f>
        <v>1782.7391666666665</v>
      </c>
      <c r="D8" s="37">
        <v>109.23</v>
      </c>
      <c r="E8" s="37">
        <f>(C8)/12</f>
        <v>148.56159722222222</v>
      </c>
      <c r="F8" s="38"/>
      <c r="G8" s="33">
        <f t="shared" ref="G8:G20" si="1">C8/151.66</f>
        <v>11.754840872126247</v>
      </c>
      <c r="H8" s="33">
        <f t="shared" ref="H8:H20" si="2">G8/100*50</f>
        <v>5.8774204360631233</v>
      </c>
      <c r="I8" s="37">
        <f t="shared" ref="I8:I20" si="3">H8*6</f>
        <v>35.264522616378741</v>
      </c>
      <c r="J8" s="39"/>
    </row>
    <row r="9" spans="1:10" s="40" customFormat="1" ht="18" customHeight="1" x14ac:dyDescent="0.3">
      <c r="A9" s="41" t="s">
        <v>23</v>
      </c>
      <c r="B9" s="53">
        <v>21886.58</v>
      </c>
      <c r="C9" s="54">
        <f t="shared" si="0"/>
        <v>1823.8816666666669</v>
      </c>
      <c r="D9" s="55">
        <v>109.23</v>
      </c>
      <c r="E9" s="56">
        <f>(C9)/12</f>
        <v>151.99013888888891</v>
      </c>
      <c r="F9" s="38"/>
      <c r="G9" s="57">
        <f t="shared" si="1"/>
        <v>12.026122027341863</v>
      </c>
      <c r="H9" s="58">
        <f t="shared" si="2"/>
        <v>6.0130610136709315</v>
      </c>
      <c r="I9" s="59">
        <f t="shared" si="3"/>
        <v>36.078366082025589</v>
      </c>
      <c r="J9" s="39"/>
    </row>
    <row r="10" spans="1:10" s="40" customFormat="1" ht="18" customHeight="1" x14ac:dyDescent="0.3">
      <c r="A10" s="35" t="s">
        <v>24</v>
      </c>
      <c r="B10" s="36">
        <v>22469.78</v>
      </c>
      <c r="C10" s="37">
        <f t="shared" si="0"/>
        <v>1872.4816666666666</v>
      </c>
      <c r="D10" s="55">
        <v>109.23</v>
      </c>
      <c r="E10" s="37">
        <f>(C10)/12</f>
        <v>156.04013888888889</v>
      </c>
      <c r="F10" s="38"/>
      <c r="G10" s="33">
        <f t="shared" si="1"/>
        <v>12.346575673655984</v>
      </c>
      <c r="H10" s="33">
        <f t="shared" si="2"/>
        <v>6.173287836827992</v>
      </c>
      <c r="I10" s="37">
        <f t="shared" si="3"/>
        <v>37.039727020967952</v>
      </c>
      <c r="J10" s="39"/>
    </row>
    <row r="11" spans="1:10" s="40" customFormat="1" ht="18" customHeight="1" x14ac:dyDescent="0.3">
      <c r="A11" s="52" t="s">
        <v>25</v>
      </c>
      <c r="B11" s="53">
        <v>23151.11</v>
      </c>
      <c r="C11" s="54">
        <f t="shared" si="0"/>
        <v>1929.2591666666667</v>
      </c>
      <c r="D11" s="55">
        <v>109.23</v>
      </c>
      <c r="E11" s="56">
        <f>(C11)/12</f>
        <v>160.77159722222223</v>
      </c>
      <c r="F11" s="38"/>
      <c r="G11" s="57">
        <f t="shared" si="1"/>
        <v>12.720949272495496</v>
      </c>
      <c r="H11" s="58">
        <f t="shared" si="2"/>
        <v>6.3604746362477478</v>
      </c>
      <c r="I11" s="59">
        <f t="shared" si="3"/>
        <v>38.162847817486487</v>
      </c>
      <c r="J11" s="39"/>
    </row>
    <row r="12" spans="1:10" s="40" customFormat="1" ht="18" customHeight="1" x14ac:dyDescent="0.3">
      <c r="A12" s="35" t="s">
        <v>26</v>
      </c>
      <c r="B12" s="36">
        <v>23989.8</v>
      </c>
      <c r="C12" s="37">
        <f t="shared" si="0"/>
        <v>1999.1499999999999</v>
      </c>
      <c r="D12" s="55">
        <v>109.23</v>
      </c>
      <c r="E12" s="37">
        <f>(C12)/12</f>
        <v>166.59583333333333</v>
      </c>
      <c r="F12" s="38"/>
      <c r="G12" s="33">
        <f t="shared" si="1"/>
        <v>13.18178821047079</v>
      </c>
      <c r="H12" s="33">
        <f t="shared" si="2"/>
        <v>6.5908941052353951</v>
      </c>
      <c r="I12" s="37">
        <f t="shared" si="3"/>
        <v>39.545364631412369</v>
      </c>
      <c r="J12" s="39"/>
    </row>
    <row r="13" spans="1:10" s="40" customFormat="1" ht="18" customHeight="1" x14ac:dyDescent="0.3">
      <c r="A13" s="60" t="s">
        <v>61</v>
      </c>
      <c r="B13" s="61">
        <v>24655</v>
      </c>
      <c r="C13" s="56">
        <f t="shared" si="0"/>
        <v>2054.5833333333335</v>
      </c>
      <c r="D13" s="55">
        <v>109.23</v>
      </c>
      <c r="E13" s="56">
        <f t="shared" ref="E13:E20" si="4">(C13)/12</f>
        <v>171.2152777777778</v>
      </c>
      <c r="F13" s="38"/>
      <c r="G13" s="62">
        <f t="shared" si="1"/>
        <v>13.547298782364061</v>
      </c>
      <c r="H13" s="62">
        <f t="shared" si="2"/>
        <v>6.7736493911820306</v>
      </c>
      <c r="I13" s="56">
        <f t="shared" si="3"/>
        <v>40.641896347092185</v>
      </c>
      <c r="J13" s="39"/>
    </row>
    <row r="14" spans="1:10" s="40" customFormat="1" ht="18" customHeight="1" x14ac:dyDescent="0.3">
      <c r="A14" s="41" t="s">
        <v>27</v>
      </c>
      <c r="B14" s="42">
        <v>23212.35</v>
      </c>
      <c r="C14" s="43">
        <f t="shared" si="0"/>
        <v>1934.3625</v>
      </c>
      <c r="D14" s="55">
        <v>109.23</v>
      </c>
      <c r="E14" s="37">
        <f t="shared" si="4"/>
        <v>161.19687500000001</v>
      </c>
      <c r="F14" s="38"/>
      <c r="G14" s="44">
        <f t="shared" si="1"/>
        <v>12.754599103257286</v>
      </c>
      <c r="H14" s="45">
        <f t="shared" si="2"/>
        <v>6.377299551628643</v>
      </c>
      <c r="I14" s="46">
        <f t="shared" si="3"/>
        <v>38.26379730977186</v>
      </c>
      <c r="J14" s="39"/>
    </row>
    <row r="15" spans="1:10" s="40" customFormat="1" ht="18" customHeight="1" x14ac:dyDescent="0.3">
      <c r="A15" s="60" t="s">
        <v>28</v>
      </c>
      <c r="B15" s="63">
        <v>24307.97</v>
      </c>
      <c r="C15" s="56">
        <f t="shared" si="0"/>
        <v>2025.6641666666667</v>
      </c>
      <c r="D15" s="55">
        <v>109.23</v>
      </c>
      <c r="E15" s="56">
        <f t="shared" si="4"/>
        <v>168.80534722222222</v>
      </c>
      <c r="F15" s="38"/>
      <c r="G15" s="62">
        <f t="shared" si="1"/>
        <v>13.356614576464899</v>
      </c>
      <c r="H15" s="62">
        <f t="shared" si="2"/>
        <v>6.6783072882324488</v>
      </c>
      <c r="I15" s="56">
        <f t="shared" si="3"/>
        <v>40.069843729394691</v>
      </c>
      <c r="J15" s="39"/>
    </row>
    <row r="16" spans="1:10" s="40" customFormat="1" ht="18" customHeight="1" x14ac:dyDescent="0.3">
      <c r="A16" s="41" t="s">
        <v>29</v>
      </c>
      <c r="B16" s="42">
        <v>26553.7</v>
      </c>
      <c r="C16" s="43">
        <f t="shared" si="0"/>
        <v>2212.8083333333334</v>
      </c>
      <c r="D16" s="55">
        <v>109.23</v>
      </c>
      <c r="E16" s="37">
        <f t="shared" si="4"/>
        <v>184.40069444444444</v>
      </c>
      <c r="F16" s="38"/>
      <c r="G16" s="44">
        <f t="shared" si="1"/>
        <v>14.590586399402172</v>
      </c>
      <c r="H16" s="45">
        <f t="shared" si="2"/>
        <v>7.2952931997010859</v>
      </c>
      <c r="I16" s="46">
        <f t="shared" si="3"/>
        <v>43.771759198206517</v>
      </c>
      <c r="J16" s="39"/>
    </row>
    <row r="17" spans="1:10" s="40" customFormat="1" ht="18" customHeight="1" x14ac:dyDescent="0.3">
      <c r="A17" s="60" t="s">
        <v>30</v>
      </c>
      <c r="B17" s="63">
        <v>27650.68</v>
      </c>
      <c r="C17" s="56">
        <f t="shared" si="0"/>
        <v>2304.2233333333334</v>
      </c>
      <c r="D17" s="55">
        <v>109.23</v>
      </c>
      <c r="E17" s="56">
        <f t="shared" si="4"/>
        <v>192.01861111111111</v>
      </c>
      <c r="F17" s="38"/>
      <c r="G17" s="57">
        <f t="shared" si="1"/>
        <v>15.193349158204757</v>
      </c>
      <c r="H17" s="62">
        <f t="shared" si="2"/>
        <v>7.5966745791023786</v>
      </c>
      <c r="I17" s="56">
        <f t="shared" si="3"/>
        <v>45.580047474614275</v>
      </c>
      <c r="J17" s="39"/>
    </row>
    <row r="18" spans="1:10" s="40" customFormat="1" ht="18" customHeight="1" x14ac:dyDescent="0.3">
      <c r="A18" s="41" t="s">
        <v>31</v>
      </c>
      <c r="B18" s="42">
        <v>28839.46</v>
      </c>
      <c r="C18" s="43">
        <f t="shared" si="0"/>
        <v>2403.2883333333334</v>
      </c>
      <c r="D18" s="55">
        <v>109.23</v>
      </c>
      <c r="E18" s="37">
        <f t="shared" si="4"/>
        <v>200.27402777777777</v>
      </c>
      <c r="F18" s="38"/>
      <c r="G18" s="44">
        <f t="shared" si="1"/>
        <v>15.846553694667898</v>
      </c>
      <c r="H18" s="45">
        <f t="shared" si="2"/>
        <v>7.9232768473339483</v>
      </c>
      <c r="I18" s="46">
        <f t="shared" si="3"/>
        <v>47.53966108400369</v>
      </c>
      <c r="J18" s="39"/>
    </row>
    <row r="19" spans="1:10" s="40" customFormat="1" ht="18" customHeight="1" x14ac:dyDescent="0.3">
      <c r="A19" s="64" t="s">
        <v>32</v>
      </c>
      <c r="B19" s="65">
        <v>30830.2</v>
      </c>
      <c r="C19" s="66">
        <f t="shared" si="0"/>
        <v>2569.1833333333334</v>
      </c>
      <c r="D19" s="55">
        <v>109.23</v>
      </c>
      <c r="E19" s="56">
        <f t="shared" si="4"/>
        <v>214.09861111111113</v>
      </c>
      <c r="F19" s="38"/>
      <c r="G19" s="67">
        <f t="shared" si="1"/>
        <v>16.94041496329509</v>
      </c>
      <c r="H19" s="68">
        <f t="shared" si="2"/>
        <v>8.4702074816475452</v>
      </c>
      <c r="I19" s="66">
        <f t="shared" si="3"/>
        <v>50.821244889885271</v>
      </c>
      <c r="J19" s="39"/>
    </row>
    <row r="20" spans="1:10" s="40" customFormat="1" ht="18" customHeight="1" x14ac:dyDescent="0.3">
      <c r="A20" s="47" t="s">
        <v>62</v>
      </c>
      <c r="B20" s="48">
        <v>32390.2</v>
      </c>
      <c r="C20" s="49">
        <f t="shared" si="0"/>
        <v>2699.1833333333334</v>
      </c>
      <c r="D20" s="55">
        <v>109.23</v>
      </c>
      <c r="E20" s="37">
        <f t="shared" si="4"/>
        <v>224.93194444444444</v>
      </c>
      <c r="F20" s="38"/>
      <c r="G20" s="50">
        <f t="shared" si="1"/>
        <v>17.797595498703242</v>
      </c>
      <c r="H20" s="51">
        <f t="shared" si="2"/>
        <v>8.8987977493516208</v>
      </c>
      <c r="I20" s="49">
        <f t="shared" si="3"/>
        <v>53.392786496109721</v>
      </c>
      <c r="J20" s="39"/>
    </row>
    <row r="21" spans="1:10" s="40" customFormat="1" ht="18" customHeight="1" x14ac:dyDescent="0.3">
      <c r="A21" s="16"/>
      <c r="B21" s="17"/>
      <c r="C21" s="18"/>
      <c r="D21" s="18"/>
      <c r="E21" s="18"/>
      <c r="F21" s="18"/>
      <c r="G21" s="18"/>
      <c r="H21" s="18"/>
      <c r="I21" s="19"/>
      <c r="J21" s="39"/>
    </row>
    <row r="22" spans="1:10" s="40" customFormat="1" ht="18" customHeight="1" x14ac:dyDescent="0.35">
      <c r="A22" s="20" t="s">
        <v>33</v>
      </c>
      <c r="B22" s="1"/>
      <c r="C22" s="117" t="s">
        <v>2</v>
      </c>
      <c r="D22" s="117"/>
      <c r="E22" s="117"/>
      <c r="F22" s="19"/>
      <c r="G22" s="118" t="s">
        <v>34</v>
      </c>
      <c r="H22" s="118"/>
      <c r="I22" s="118"/>
      <c r="J22" s="39"/>
    </row>
    <row r="23" spans="1:10" s="40" customFormat="1" ht="18" customHeight="1" x14ac:dyDescent="0.3">
      <c r="A23" s="21" t="s">
        <v>35</v>
      </c>
      <c r="B23" s="5" t="s">
        <v>12</v>
      </c>
      <c r="C23" s="5" t="s">
        <v>36</v>
      </c>
      <c r="D23" s="5" t="s">
        <v>2</v>
      </c>
      <c r="E23" s="5" t="s">
        <v>37</v>
      </c>
      <c r="F23" s="5" t="s">
        <v>8</v>
      </c>
      <c r="G23" s="22" t="s">
        <v>38</v>
      </c>
      <c r="H23" s="22" t="s">
        <v>38</v>
      </c>
      <c r="I23" s="22" t="s">
        <v>38</v>
      </c>
      <c r="J23" s="39"/>
    </row>
    <row r="24" spans="1:10" s="40" customFormat="1" ht="18" customHeight="1" x14ac:dyDescent="0.3">
      <c r="A24" s="23" t="s">
        <v>65</v>
      </c>
      <c r="B24" s="10" t="s">
        <v>39</v>
      </c>
      <c r="C24" s="10" t="s">
        <v>40</v>
      </c>
      <c r="D24" s="10" t="s">
        <v>63</v>
      </c>
      <c r="E24" s="10" t="s">
        <v>41</v>
      </c>
      <c r="F24" s="10" t="s">
        <v>15</v>
      </c>
      <c r="G24" s="24" t="s">
        <v>42</v>
      </c>
      <c r="H24" s="24" t="s">
        <v>43</v>
      </c>
      <c r="I24" s="24" t="s">
        <v>44</v>
      </c>
      <c r="J24" s="39"/>
    </row>
    <row r="25" spans="1:10" s="40" customFormat="1" ht="18" customHeight="1" x14ac:dyDescent="0.3">
      <c r="A25" s="23" t="s">
        <v>17</v>
      </c>
      <c r="B25" s="25" t="s">
        <v>2</v>
      </c>
      <c r="C25" s="25"/>
      <c r="D25" s="26" t="s">
        <v>2</v>
      </c>
      <c r="E25" s="26" t="s">
        <v>2</v>
      </c>
      <c r="F25" s="10" t="s">
        <v>45</v>
      </c>
      <c r="G25" s="24" t="s">
        <v>46</v>
      </c>
      <c r="H25" s="24" t="s">
        <v>47</v>
      </c>
      <c r="I25" s="24" t="s">
        <v>48</v>
      </c>
      <c r="J25" s="39"/>
    </row>
    <row r="26" spans="1:10" s="40" customFormat="1" ht="18" customHeight="1" x14ac:dyDescent="0.3">
      <c r="A26" s="69" t="s">
        <v>22</v>
      </c>
      <c r="B26" s="69">
        <f t="shared" ref="B26:B37" si="5">C8</f>
        <v>1782.7391666666665</v>
      </c>
      <c r="C26" s="37">
        <v>0</v>
      </c>
      <c r="D26" s="37">
        <v>45.8</v>
      </c>
      <c r="E26" s="37">
        <f>SUM(B26:D26)</f>
        <v>1828.5391666666665</v>
      </c>
      <c r="F26" s="33">
        <f t="shared" ref="F26:F38" si="6">E26/151.66</f>
        <v>12.056832168446963</v>
      </c>
      <c r="G26" s="33">
        <f>F26*0.1</f>
        <v>1.2056832168446965</v>
      </c>
      <c r="H26" s="33">
        <f t="shared" ref="H26:H38" si="7">F26*0.3</f>
        <v>3.6170496505340886</v>
      </c>
      <c r="I26" s="33">
        <f t="shared" ref="I26:I38" si="8">F26*0.5</f>
        <v>6.0284160842234815</v>
      </c>
      <c r="J26" s="39"/>
    </row>
    <row r="27" spans="1:10" s="40" customFormat="1" ht="18" customHeight="1" x14ac:dyDescent="0.3">
      <c r="A27" s="73" t="s">
        <v>23</v>
      </c>
      <c r="B27" s="73">
        <f t="shared" si="5"/>
        <v>1823.8816666666669</v>
      </c>
      <c r="C27" s="74">
        <v>0</v>
      </c>
      <c r="D27" s="74">
        <v>45.8</v>
      </c>
      <c r="E27" s="37">
        <f t="shared" ref="E27:E38" si="9">SUM(B27:D27)</f>
        <v>1869.6816666666668</v>
      </c>
      <c r="F27" s="33">
        <f t="shared" si="6"/>
        <v>12.32811332366258</v>
      </c>
      <c r="G27" s="77">
        <f t="shared" ref="G27:G38" si="10">F27*0.1</f>
        <v>1.232811332366258</v>
      </c>
      <c r="H27" s="77">
        <f t="shared" si="7"/>
        <v>3.6984339970987739</v>
      </c>
      <c r="I27" s="77">
        <f t="shared" si="8"/>
        <v>6.1640566618312898</v>
      </c>
      <c r="J27" s="39"/>
    </row>
    <row r="28" spans="1:10" s="40" customFormat="1" ht="18" customHeight="1" x14ac:dyDescent="0.3">
      <c r="A28" s="69" t="s">
        <v>24</v>
      </c>
      <c r="B28" s="69">
        <f t="shared" si="5"/>
        <v>1872.4816666666666</v>
      </c>
      <c r="C28" s="37">
        <v>0</v>
      </c>
      <c r="D28" s="37">
        <v>45.8</v>
      </c>
      <c r="E28" s="37">
        <f t="shared" si="9"/>
        <v>1918.2816666666665</v>
      </c>
      <c r="F28" s="33">
        <f t="shared" si="6"/>
        <v>12.648566969976702</v>
      </c>
      <c r="G28" s="33">
        <f t="shared" si="10"/>
        <v>1.2648566969976702</v>
      </c>
      <c r="H28" s="33">
        <f t="shared" si="7"/>
        <v>3.7945700909930107</v>
      </c>
      <c r="I28" s="33">
        <f t="shared" si="8"/>
        <v>6.3242834849883511</v>
      </c>
      <c r="J28" s="39"/>
    </row>
    <row r="29" spans="1:10" s="40" customFormat="1" ht="18" customHeight="1" x14ac:dyDescent="0.3">
      <c r="A29" s="73" t="s">
        <v>25</v>
      </c>
      <c r="B29" s="73">
        <f t="shared" si="5"/>
        <v>1929.2591666666667</v>
      </c>
      <c r="C29" s="74">
        <v>0</v>
      </c>
      <c r="D29" s="74">
        <v>45.8</v>
      </c>
      <c r="E29" s="37">
        <f t="shared" si="9"/>
        <v>1975.0591666666667</v>
      </c>
      <c r="F29" s="33">
        <f t="shared" si="6"/>
        <v>13.022940568816212</v>
      </c>
      <c r="G29" s="76">
        <f t="shared" si="10"/>
        <v>1.3022940568816213</v>
      </c>
      <c r="H29" s="76">
        <f t="shared" si="7"/>
        <v>3.9068821706448635</v>
      </c>
      <c r="I29" s="76">
        <f t="shared" si="8"/>
        <v>6.511470284408106</v>
      </c>
      <c r="J29" s="39"/>
    </row>
    <row r="30" spans="1:10" s="40" customFormat="1" ht="18" customHeight="1" x14ac:dyDescent="0.3">
      <c r="A30" s="69" t="s">
        <v>26</v>
      </c>
      <c r="B30" s="71">
        <f t="shared" si="5"/>
        <v>1999.1499999999999</v>
      </c>
      <c r="C30" s="37">
        <v>0</v>
      </c>
      <c r="D30" s="37">
        <v>45.8</v>
      </c>
      <c r="E30" s="37">
        <f t="shared" si="9"/>
        <v>2044.9499999999998</v>
      </c>
      <c r="F30" s="33">
        <f t="shared" si="6"/>
        <v>13.483779506791507</v>
      </c>
      <c r="G30" s="33">
        <f t="shared" si="10"/>
        <v>1.3483779506791507</v>
      </c>
      <c r="H30" s="33">
        <f t="shared" si="7"/>
        <v>4.045133852037452</v>
      </c>
      <c r="I30" s="33">
        <f t="shared" si="8"/>
        <v>6.7418897533957534</v>
      </c>
      <c r="J30" s="39"/>
    </row>
    <row r="31" spans="1:10" s="40" customFormat="1" ht="18" customHeight="1" x14ac:dyDescent="0.3">
      <c r="A31" s="78" t="s">
        <v>61</v>
      </c>
      <c r="B31" s="73">
        <f t="shared" si="5"/>
        <v>2054.5833333333335</v>
      </c>
      <c r="C31" s="74">
        <v>0</v>
      </c>
      <c r="D31" s="74">
        <v>45.8</v>
      </c>
      <c r="E31" s="37">
        <f t="shared" si="9"/>
        <v>2100.3833333333337</v>
      </c>
      <c r="F31" s="33">
        <f t="shared" si="6"/>
        <v>13.849290078684779</v>
      </c>
      <c r="G31" s="76">
        <f t="shared" si="10"/>
        <v>1.3849290078684779</v>
      </c>
      <c r="H31" s="76">
        <f t="shared" si="7"/>
        <v>4.1547870236054338</v>
      </c>
      <c r="I31" s="76">
        <f t="shared" si="8"/>
        <v>6.9246450393423897</v>
      </c>
      <c r="J31" s="39"/>
    </row>
    <row r="32" spans="1:10" s="40" customFormat="1" ht="18" customHeight="1" x14ac:dyDescent="0.3">
      <c r="A32" s="71" t="s">
        <v>27</v>
      </c>
      <c r="B32" s="71">
        <f t="shared" si="5"/>
        <v>1934.3625</v>
      </c>
      <c r="C32" s="37">
        <v>0</v>
      </c>
      <c r="D32" s="70">
        <v>51.9</v>
      </c>
      <c r="E32" s="37">
        <f t="shared" si="9"/>
        <v>1986.2625</v>
      </c>
      <c r="F32" s="33">
        <f t="shared" si="6"/>
        <v>13.096811947777924</v>
      </c>
      <c r="G32" s="34">
        <f t="shared" si="10"/>
        <v>1.3096811947777924</v>
      </c>
      <c r="H32" s="34">
        <f t="shared" si="7"/>
        <v>3.9290435843333773</v>
      </c>
      <c r="I32" s="34">
        <f t="shared" si="8"/>
        <v>6.5484059738889622</v>
      </c>
      <c r="J32" s="39"/>
    </row>
    <row r="33" spans="1:10" s="40" customFormat="1" ht="18" customHeight="1" x14ac:dyDescent="0.3">
      <c r="A33" s="78" t="s">
        <v>28</v>
      </c>
      <c r="B33" s="78">
        <f t="shared" si="5"/>
        <v>2025.6641666666667</v>
      </c>
      <c r="C33" s="74">
        <v>0</v>
      </c>
      <c r="D33" s="75">
        <v>51.9</v>
      </c>
      <c r="E33" s="37">
        <f t="shared" si="9"/>
        <v>2077.5641666666666</v>
      </c>
      <c r="F33" s="33">
        <f t="shared" si="6"/>
        <v>13.698827420985538</v>
      </c>
      <c r="G33" s="76">
        <f t="shared" si="10"/>
        <v>1.3698827420985538</v>
      </c>
      <c r="H33" s="76">
        <f t="shared" si="7"/>
        <v>4.1096482262956613</v>
      </c>
      <c r="I33" s="76">
        <f t="shared" si="8"/>
        <v>6.8494137104927688</v>
      </c>
      <c r="J33" s="39"/>
    </row>
    <row r="34" spans="1:10" s="40" customFormat="1" ht="18" customHeight="1" x14ac:dyDescent="0.3">
      <c r="A34" s="71" t="s">
        <v>29</v>
      </c>
      <c r="B34" s="71">
        <f t="shared" si="5"/>
        <v>2212.8083333333334</v>
      </c>
      <c r="C34" s="37">
        <v>0</v>
      </c>
      <c r="D34" s="70">
        <v>51.9</v>
      </c>
      <c r="E34" s="37">
        <f t="shared" si="9"/>
        <v>2264.7083333333335</v>
      </c>
      <c r="F34" s="33">
        <f t="shared" si="6"/>
        <v>14.932799243922812</v>
      </c>
      <c r="G34" s="34">
        <f t="shared" si="10"/>
        <v>1.4932799243922812</v>
      </c>
      <c r="H34" s="34">
        <f t="shared" si="7"/>
        <v>4.4798397731768436</v>
      </c>
      <c r="I34" s="34">
        <f t="shared" si="8"/>
        <v>7.4663996219614059</v>
      </c>
      <c r="J34" s="39"/>
    </row>
    <row r="35" spans="1:10" s="40" customFormat="1" ht="18" customHeight="1" x14ac:dyDescent="0.3">
      <c r="A35" s="78" t="s">
        <v>30</v>
      </c>
      <c r="B35" s="78">
        <f t="shared" si="5"/>
        <v>2304.2233333333334</v>
      </c>
      <c r="C35" s="74">
        <v>0</v>
      </c>
      <c r="D35" s="75">
        <v>51.9</v>
      </c>
      <c r="E35" s="37">
        <f t="shared" si="9"/>
        <v>2356.1233333333334</v>
      </c>
      <c r="F35" s="33">
        <f t="shared" si="6"/>
        <v>15.535562002725396</v>
      </c>
      <c r="G35" s="76">
        <f t="shared" si="10"/>
        <v>1.5535562002725396</v>
      </c>
      <c r="H35" s="76">
        <f t="shared" si="7"/>
        <v>4.6606686008176181</v>
      </c>
      <c r="I35" s="76">
        <f t="shared" si="8"/>
        <v>7.7677810013626978</v>
      </c>
      <c r="J35" s="39"/>
    </row>
    <row r="36" spans="1:10" s="40" customFormat="1" ht="18" customHeight="1" x14ac:dyDescent="0.3">
      <c r="A36" s="71" t="s">
        <v>31</v>
      </c>
      <c r="B36" s="71">
        <f t="shared" si="5"/>
        <v>2403.2883333333334</v>
      </c>
      <c r="C36" s="37">
        <v>0</v>
      </c>
      <c r="D36" s="70">
        <v>51.9</v>
      </c>
      <c r="E36" s="37">
        <f t="shared" si="9"/>
        <v>2455.1883333333335</v>
      </c>
      <c r="F36" s="33">
        <f t="shared" si="6"/>
        <v>16.188766539188538</v>
      </c>
      <c r="G36" s="34">
        <f t="shared" si="10"/>
        <v>1.6188766539188539</v>
      </c>
      <c r="H36" s="34">
        <f t="shared" si="7"/>
        <v>4.8566299617565614</v>
      </c>
      <c r="I36" s="34">
        <f t="shared" si="8"/>
        <v>8.0943832695942692</v>
      </c>
      <c r="J36" s="39"/>
    </row>
    <row r="37" spans="1:10" s="40" customFormat="1" ht="18" customHeight="1" x14ac:dyDescent="0.3">
      <c r="A37" s="79" t="s">
        <v>32</v>
      </c>
      <c r="B37" s="79">
        <f t="shared" si="5"/>
        <v>2569.1833333333334</v>
      </c>
      <c r="C37" s="74">
        <v>0</v>
      </c>
      <c r="D37" s="75">
        <v>51.9</v>
      </c>
      <c r="E37" s="37">
        <f t="shared" si="9"/>
        <v>2621.0833333333335</v>
      </c>
      <c r="F37" s="33">
        <f t="shared" si="6"/>
        <v>17.282627807815729</v>
      </c>
      <c r="G37" s="77">
        <f t="shared" si="10"/>
        <v>1.7282627807815729</v>
      </c>
      <c r="H37" s="77">
        <f t="shared" si="7"/>
        <v>5.1847883423447181</v>
      </c>
      <c r="I37" s="77">
        <f t="shared" si="8"/>
        <v>8.6413139039078644</v>
      </c>
      <c r="J37" s="39"/>
    </row>
    <row r="38" spans="1:10" s="40" customFormat="1" ht="18" customHeight="1" x14ac:dyDescent="0.3">
      <c r="A38" s="72" t="s">
        <v>62</v>
      </c>
      <c r="B38" s="72">
        <v>2594.9</v>
      </c>
      <c r="C38" s="37">
        <v>0</v>
      </c>
      <c r="D38" s="70">
        <v>51.9</v>
      </c>
      <c r="E38" s="37">
        <f t="shared" si="9"/>
        <v>2646.8</v>
      </c>
      <c r="F38" s="33">
        <f t="shared" si="6"/>
        <v>17.452195700909932</v>
      </c>
      <c r="G38" s="34">
        <f t="shared" si="10"/>
        <v>1.7452195700909934</v>
      </c>
      <c r="H38" s="34">
        <f t="shared" si="7"/>
        <v>5.2356587102729799</v>
      </c>
      <c r="I38" s="34">
        <f t="shared" si="8"/>
        <v>8.7260978504549662</v>
      </c>
      <c r="J38" s="39"/>
    </row>
    <row r="39" spans="1:10" s="40" customFormat="1" ht="18" customHeight="1" x14ac:dyDescent="0.3">
      <c r="A39" s="16"/>
      <c r="B39" s="17"/>
      <c r="C39" s="18"/>
      <c r="D39" s="18"/>
      <c r="E39" s="18"/>
      <c r="F39" s="18"/>
      <c r="G39" s="27"/>
      <c r="H39" s="101"/>
      <c r="I39" s="101"/>
      <c r="J39" s="39"/>
    </row>
    <row r="40" spans="1:10" s="40" customFormat="1" ht="18" customHeight="1" x14ac:dyDescent="0.35">
      <c r="A40" s="28" t="s">
        <v>49</v>
      </c>
      <c r="B40" s="1"/>
      <c r="C40" s="102"/>
      <c r="D40" s="102"/>
      <c r="E40" s="103" t="s">
        <v>50</v>
      </c>
      <c r="F40" s="103"/>
      <c r="G40" s="103"/>
      <c r="H40" s="39"/>
      <c r="I40" s="39"/>
      <c r="J40" s="39"/>
    </row>
    <row r="41" spans="1:10" s="40" customFormat="1" ht="18" customHeight="1" x14ac:dyDescent="0.25">
      <c r="A41" s="21" t="s">
        <v>2</v>
      </c>
      <c r="B41" s="5" t="s">
        <v>12</v>
      </c>
      <c r="C41" s="5" t="s">
        <v>51</v>
      </c>
      <c r="D41" s="5" t="s">
        <v>8</v>
      </c>
      <c r="E41" s="29" t="s">
        <v>52</v>
      </c>
      <c r="F41" s="29" t="s">
        <v>52</v>
      </c>
      <c r="G41" s="29" t="s">
        <v>52</v>
      </c>
      <c r="H41" s="84"/>
      <c r="I41" s="85"/>
    </row>
    <row r="42" spans="1:10" s="40" customFormat="1" ht="18" customHeight="1" x14ac:dyDescent="0.25">
      <c r="A42" s="23" t="s">
        <v>17</v>
      </c>
      <c r="B42" s="10" t="s">
        <v>18</v>
      </c>
      <c r="C42" s="10" t="s">
        <v>2</v>
      </c>
      <c r="D42" s="10" t="s">
        <v>15</v>
      </c>
      <c r="E42" s="30" t="s">
        <v>53</v>
      </c>
      <c r="F42" s="30" t="s">
        <v>54</v>
      </c>
      <c r="G42" s="30" t="s">
        <v>55</v>
      </c>
      <c r="H42" s="84"/>
      <c r="I42" s="85"/>
    </row>
    <row r="43" spans="1:10" s="40" customFormat="1" ht="18" customHeight="1" x14ac:dyDescent="0.25">
      <c r="A43" s="31" t="s">
        <v>2</v>
      </c>
      <c r="B43" s="26" t="s">
        <v>56</v>
      </c>
      <c r="C43" s="10" t="s">
        <v>57</v>
      </c>
      <c r="D43" s="10" t="s">
        <v>64</v>
      </c>
      <c r="E43" s="32" t="s">
        <v>58</v>
      </c>
      <c r="F43" s="32" t="s">
        <v>59</v>
      </c>
      <c r="G43" s="32" t="s">
        <v>60</v>
      </c>
      <c r="H43" s="84"/>
      <c r="I43" s="85"/>
    </row>
    <row r="44" spans="1:10" s="40" customFormat="1" ht="18" customHeight="1" x14ac:dyDescent="0.25">
      <c r="A44" s="80" t="s">
        <v>22</v>
      </c>
      <c r="B44" s="81">
        <f>E26</f>
        <v>1828.5391666666665</v>
      </c>
      <c r="C44" s="82">
        <f t="shared" ref="C44:C56" si="11">B44/12</f>
        <v>152.37826388888888</v>
      </c>
      <c r="D44" s="83">
        <f>(B44)/151.66</f>
        <v>12.056832168446963</v>
      </c>
      <c r="E44" s="83">
        <f t="shared" ref="E44:E56" si="12">(D44*0.15)+D44</f>
        <v>13.865356993714007</v>
      </c>
      <c r="F44" s="83">
        <f t="shared" ref="F44:F56" si="13">(D44*0.3)+D44</f>
        <v>15.673881818981052</v>
      </c>
      <c r="G44" s="83">
        <f t="shared" ref="G44:G56" si="14">(D44*0.5)+D44</f>
        <v>18.085248252670446</v>
      </c>
      <c r="H44" s="84"/>
      <c r="I44" s="85"/>
    </row>
    <row r="45" spans="1:10" s="40" customFormat="1" ht="18" customHeight="1" x14ac:dyDescent="0.25">
      <c r="A45" s="92" t="s">
        <v>23</v>
      </c>
      <c r="B45" s="81">
        <f t="shared" ref="B45:B56" si="15">E27</f>
        <v>1869.6816666666668</v>
      </c>
      <c r="C45" s="97">
        <f t="shared" si="11"/>
        <v>155.80680555555557</v>
      </c>
      <c r="D45" s="94">
        <f t="shared" ref="D45:D56" si="16">(B45)/151.66</f>
        <v>12.32811332366258</v>
      </c>
      <c r="E45" s="95">
        <f t="shared" si="12"/>
        <v>14.177330322211967</v>
      </c>
      <c r="F45" s="95">
        <f t="shared" si="13"/>
        <v>16.026547320761352</v>
      </c>
      <c r="G45" s="95">
        <f t="shared" si="14"/>
        <v>18.49216998549387</v>
      </c>
      <c r="H45" s="84"/>
      <c r="I45" s="85"/>
    </row>
    <row r="46" spans="1:10" s="40" customFormat="1" ht="18" customHeight="1" x14ac:dyDescent="0.25">
      <c r="A46" s="80" t="s">
        <v>24</v>
      </c>
      <c r="B46" s="81">
        <f t="shared" si="15"/>
        <v>1918.2816666666665</v>
      </c>
      <c r="C46" s="82">
        <f t="shared" si="11"/>
        <v>159.85680555555555</v>
      </c>
      <c r="D46" s="83">
        <f t="shared" si="16"/>
        <v>12.648566969976702</v>
      </c>
      <c r="E46" s="83">
        <f t="shared" si="12"/>
        <v>14.545852015473208</v>
      </c>
      <c r="F46" s="83">
        <f t="shared" si="13"/>
        <v>16.443137060969711</v>
      </c>
      <c r="G46" s="83">
        <f t="shared" si="14"/>
        <v>18.972850454965055</v>
      </c>
      <c r="H46" s="84"/>
      <c r="I46" s="85"/>
    </row>
    <row r="47" spans="1:10" s="40" customFormat="1" ht="18" customHeight="1" x14ac:dyDescent="0.25">
      <c r="A47" s="92" t="s">
        <v>25</v>
      </c>
      <c r="B47" s="81">
        <f t="shared" si="15"/>
        <v>1975.0591666666667</v>
      </c>
      <c r="C47" s="93">
        <f t="shared" si="11"/>
        <v>164.58826388888889</v>
      </c>
      <c r="D47" s="94">
        <f t="shared" si="16"/>
        <v>13.022940568816212</v>
      </c>
      <c r="E47" s="95">
        <f t="shared" si="12"/>
        <v>14.976381654138644</v>
      </c>
      <c r="F47" s="95">
        <f t="shared" si="13"/>
        <v>16.929822739461077</v>
      </c>
      <c r="G47" s="95">
        <f t="shared" si="14"/>
        <v>19.534410853224319</v>
      </c>
      <c r="H47" s="84"/>
      <c r="I47" s="85"/>
    </row>
    <row r="48" spans="1:10" s="40" customFormat="1" ht="18" customHeight="1" x14ac:dyDescent="0.25">
      <c r="A48" s="80" t="s">
        <v>26</v>
      </c>
      <c r="B48" s="81">
        <f t="shared" si="15"/>
        <v>2044.9499999999998</v>
      </c>
      <c r="C48" s="86">
        <f t="shared" si="11"/>
        <v>170.41249999999999</v>
      </c>
      <c r="D48" s="83">
        <f t="shared" si="16"/>
        <v>13.483779506791507</v>
      </c>
      <c r="E48" s="83">
        <f>(D48*0.15)+D48</f>
        <v>15.506346432810233</v>
      </c>
      <c r="F48" s="87">
        <f t="shared" si="13"/>
        <v>17.528913358828959</v>
      </c>
      <c r="G48" s="87">
        <f t="shared" si="14"/>
        <v>20.22566926018726</v>
      </c>
      <c r="H48" s="84"/>
      <c r="I48" s="85"/>
    </row>
    <row r="49" spans="1:9" s="40" customFormat="1" ht="18" customHeight="1" x14ac:dyDescent="0.25">
      <c r="A49" s="96" t="s">
        <v>61</v>
      </c>
      <c r="B49" s="81">
        <f t="shared" si="15"/>
        <v>2100.3833333333337</v>
      </c>
      <c r="C49" s="93">
        <f t="shared" si="11"/>
        <v>175.03194444444446</v>
      </c>
      <c r="D49" s="94">
        <f t="shared" si="16"/>
        <v>13.849290078684779</v>
      </c>
      <c r="E49" s="94">
        <f t="shared" si="12"/>
        <v>15.926683590487496</v>
      </c>
      <c r="F49" s="95">
        <f t="shared" si="13"/>
        <v>18.004077102290214</v>
      </c>
      <c r="G49" s="95">
        <f t="shared" si="14"/>
        <v>20.773935118027168</v>
      </c>
      <c r="H49" s="84"/>
      <c r="I49" s="85"/>
    </row>
    <row r="50" spans="1:9" s="40" customFormat="1" ht="18" customHeight="1" x14ac:dyDescent="0.25">
      <c r="A50" s="88" t="s">
        <v>27</v>
      </c>
      <c r="B50" s="81">
        <f t="shared" si="15"/>
        <v>1986.2625</v>
      </c>
      <c r="C50" s="86">
        <f t="shared" si="11"/>
        <v>165.52187499999999</v>
      </c>
      <c r="D50" s="83">
        <f t="shared" si="16"/>
        <v>13.096811947777924</v>
      </c>
      <c r="E50" s="87">
        <f t="shared" si="12"/>
        <v>15.061333739944613</v>
      </c>
      <c r="F50" s="87">
        <f t="shared" si="13"/>
        <v>17.025855532111301</v>
      </c>
      <c r="G50" s="87">
        <f t="shared" si="14"/>
        <v>19.645217921666887</v>
      </c>
      <c r="H50" s="84"/>
      <c r="I50" s="85"/>
    </row>
    <row r="51" spans="1:9" s="40" customFormat="1" ht="18" customHeight="1" x14ac:dyDescent="0.25">
      <c r="A51" s="96" t="s">
        <v>28</v>
      </c>
      <c r="B51" s="81">
        <f t="shared" si="15"/>
        <v>2077.5641666666666</v>
      </c>
      <c r="C51" s="97">
        <f t="shared" si="11"/>
        <v>173.13034722222221</v>
      </c>
      <c r="D51" s="94">
        <f t="shared" si="16"/>
        <v>13.698827420985538</v>
      </c>
      <c r="E51" s="94">
        <f t="shared" si="12"/>
        <v>15.753651534133368</v>
      </c>
      <c r="F51" s="94">
        <f t="shared" si="13"/>
        <v>17.808475647281199</v>
      </c>
      <c r="G51" s="94">
        <f t="shared" si="14"/>
        <v>20.548241131478306</v>
      </c>
      <c r="H51" s="84"/>
      <c r="I51" s="85"/>
    </row>
    <row r="52" spans="1:9" s="40" customFormat="1" ht="18" customHeight="1" x14ac:dyDescent="0.25">
      <c r="A52" s="88" t="s">
        <v>29</v>
      </c>
      <c r="B52" s="81">
        <f t="shared" si="15"/>
        <v>2264.7083333333335</v>
      </c>
      <c r="C52" s="86">
        <f t="shared" si="11"/>
        <v>188.72569444444446</v>
      </c>
      <c r="D52" s="83">
        <f t="shared" si="16"/>
        <v>14.932799243922812</v>
      </c>
      <c r="E52" s="87">
        <f t="shared" si="12"/>
        <v>17.172719130511233</v>
      </c>
      <c r="F52" s="87">
        <f t="shared" si="13"/>
        <v>19.412639017099657</v>
      </c>
      <c r="G52" s="87">
        <f t="shared" si="14"/>
        <v>22.399198865884216</v>
      </c>
      <c r="H52" s="84"/>
      <c r="I52" s="85"/>
    </row>
    <row r="53" spans="1:9" s="40" customFormat="1" ht="18" customHeight="1" x14ac:dyDescent="0.25">
      <c r="A53" s="96" t="s">
        <v>30</v>
      </c>
      <c r="B53" s="81">
        <f t="shared" si="15"/>
        <v>2356.1233333333334</v>
      </c>
      <c r="C53" s="97">
        <f t="shared" si="11"/>
        <v>196.34361111111113</v>
      </c>
      <c r="D53" s="94">
        <f t="shared" si="16"/>
        <v>15.535562002725396</v>
      </c>
      <c r="E53" s="94">
        <f t="shared" si="12"/>
        <v>17.865896303134203</v>
      </c>
      <c r="F53" s="94">
        <f t="shared" si="13"/>
        <v>20.196230603543015</v>
      </c>
      <c r="G53" s="94">
        <f t="shared" si="14"/>
        <v>23.303343004088092</v>
      </c>
      <c r="H53" s="84"/>
      <c r="I53" s="85"/>
    </row>
    <row r="54" spans="1:9" s="40" customFormat="1" ht="18" customHeight="1" x14ac:dyDescent="0.25">
      <c r="A54" s="88" t="s">
        <v>31</v>
      </c>
      <c r="B54" s="81">
        <f t="shared" si="15"/>
        <v>2455.1883333333335</v>
      </c>
      <c r="C54" s="86">
        <f t="shared" si="11"/>
        <v>204.59902777777779</v>
      </c>
      <c r="D54" s="83">
        <f t="shared" si="16"/>
        <v>16.188766539188538</v>
      </c>
      <c r="E54" s="87">
        <f t="shared" si="12"/>
        <v>18.617081520066819</v>
      </c>
      <c r="F54" s="87">
        <f t="shared" si="13"/>
        <v>21.045396500945099</v>
      </c>
      <c r="G54" s="87">
        <f t="shared" si="14"/>
        <v>24.283149808782809</v>
      </c>
      <c r="H54" s="84"/>
      <c r="I54" s="85"/>
    </row>
    <row r="55" spans="1:9" s="40" customFormat="1" ht="18" customHeight="1" x14ac:dyDescent="0.25">
      <c r="A55" s="98" t="s">
        <v>32</v>
      </c>
      <c r="B55" s="81">
        <f t="shared" si="15"/>
        <v>2621.0833333333335</v>
      </c>
      <c r="C55" s="99">
        <f t="shared" si="11"/>
        <v>218.42361111111111</v>
      </c>
      <c r="D55" s="94">
        <f t="shared" si="16"/>
        <v>17.282627807815729</v>
      </c>
      <c r="E55" s="100">
        <f t="shared" si="12"/>
        <v>19.875021978988087</v>
      </c>
      <c r="F55" s="100">
        <f t="shared" si="13"/>
        <v>22.467416150160446</v>
      </c>
      <c r="G55" s="100">
        <f t="shared" si="14"/>
        <v>25.923941711723593</v>
      </c>
      <c r="H55" s="84"/>
      <c r="I55" s="85"/>
    </row>
    <row r="56" spans="1:9" ht="18" customHeight="1" x14ac:dyDescent="0.25">
      <c r="A56" s="89" t="s">
        <v>62</v>
      </c>
      <c r="B56" s="81">
        <f t="shared" si="15"/>
        <v>2646.8</v>
      </c>
      <c r="C56" s="90">
        <f t="shared" si="11"/>
        <v>220.56666666666669</v>
      </c>
      <c r="D56" s="83">
        <f t="shared" si="16"/>
        <v>17.452195700909932</v>
      </c>
      <c r="E56" s="91">
        <f t="shared" si="12"/>
        <v>20.070025056046422</v>
      </c>
      <c r="F56" s="91">
        <f t="shared" si="13"/>
        <v>22.687854411182911</v>
      </c>
      <c r="G56" s="91">
        <f t="shared" si="14"/>
        <v>26.178293551364899</v>
      </c>
      <c r="H56" s="85"/>
      <c r="I56" s="85"/>
    </row>
  </sheetData>
  <mergeCells count="10">
    <mergeCell ref="C40:D40"/>
    <mergeCell ref="E40:G40"/>
    <mergeCell ref="H2:I2"/>
    <mergeCell ref="H3:I3"/>
    <mergeCell ref="H4:I4"/>
    <mergeCell ref="A3:G3"/>
    <mergeCell ref="A4:G4"/>
    <mergeCell ref="A1:G2"/>
    <mergeCell ref="C22:E22"/>
    <mergeCell ref="G22:I22"/>
  </mergeCells>
  <pageMargins left="0.59027777777777779" right="0.59027777777777779" top="0.47222222222222227" bottom="0.47222222222222227" header="0.51180555555555562" footer="0.51180555555555562"/>
  <pageSetup paperSize="9" scale="56" firstPageNumber="0" orientation="landscape" cellComments="atEn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tariffe per 35 ore settimanali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Antony</dc:creator>
  <cp:keywords/>
  <dc:description/>
  <cp:lastModifiedBy>Utente</cp:lastModifiedBy>
  <cp:revision>1</cp:revision>
  <cp:lastPrinted>2018-07-25T08:50:36Z</cp:lastPrinted>
  <dcterms:created xsi:type="dcterms:W3CDTF">2001-05-29T20:35:50Z</dcterms:created>
  <dcterms:modified xsi:type="dcterms:W3CDTF">2022-12-19T17:43:15Z</dcterms:modified>
</cp:coreProperties>
</file>